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<sst xmlns="http://schemas.openxmlformats.org/spreadsheetml/2006/main" count="34" uniqueCount="34">
  <si>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</si>
  <si>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</si>
  <si>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</si>
  <si>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</si>
  <si>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</si>
  <si>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</si>
  <si>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</si>
  <si>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</si>
  <si>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</si>
  <si>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</si>
  <si>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</si>
  <si>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</si>
  <si>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</si>
  <si>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</si>
  <si>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</si>
  <si>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</si>
  <si>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</si>
  <si>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</si>
  <si>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</si>
  <si>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</si>
  <si>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</si>
  <si>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</si>
  <si>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</si>
  <si>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</si>
  <si>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</si>
  <si>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</si>
  <si>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</si>
  <si>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32233,00 - ремонт электропроводки, установка светильников, розеток (1-5 подъезд, подвал).                                                         886,00 - ремонт трубопровода ХВС в кв. 62.</t>
  </si>
  <si>
    <t>1668,00 - замена шарового крана ГВС (кв. 12).</t>
  </si>
  <si>
    <t>18214,00 - замена ОПУ электроэнергии и трансформатора тока в ВРУ.</t>
  </si>
  <si>
    <t>289550,00 - ремонт трубопровода ГВС в подвале.</t>
  </si>
  <si>
    <t>5750,00 - ремонт тепловычислителя количества теплоты.</t>
  </si>
  <si>
    <t>597,00 - замена шарового крана в подвале.                                                                                 2583,00 - ремонт кровли (кв. 106, балкон).                                                                            1054,00 - установка манометров.</t>
  </si>
  <si>
    <t>41700,00 - ремонт межпанельных стыков кв. 166.                                                                                     1164,00 - ремонт трубопровода ХВС (кв. 131).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</si>
</sst>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3">
      <selection activeCell="B21" sqref="B21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2118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VLOOKUP(A1,'[1]2020'!$A$1:$AH$99,2,0)</f>
        <v>ул.Черняховского д.50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VLOOKUP(A1,'[1]2020'!$A$1:$AH$101,3,0)</f>
        <v>9530.2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26398.654000000002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VLOOKUP(A1,'[1]2020'!$A$1:$AH$101,4,0)</f>
        <v>895631.13</v>
      </c>
    </row>
    <row r="12" spans="1:5" ht="15.75">
      <c r="A12" s="3">
        <v>1</v>
      </c>
      <c r="B12" s="12" t="s">
        <v>4</v>
      </c>
      <c r="C12" s="8">
        <f>VLOOKUP(A1,'[1]2020'!$A$1:$AH$101,5,0)</f>
        <v>26322.99</v>
      </c>
      <c r="D12" s="8">
        <f>VLOOKUP(A1,'[1]2020'!$A$1:$AH$101,18,0)</f>
        <v>0</v>
      </c>
      <c r="E12" s="10"/>
    </row>
    <row r="13" spans="1:5" ht="80.25" customHeight="1">
      <c r="A13" s="3">
        <v>2</v>
      </c>
      <c r="B13" s="12" t="s">
        <v>5</v>
      </c>
      <c r="C13" s="8">
        <f>VLOOKUP(A1,'[1]2020'!$A$1:$AH$101,6,0)</f>
        <v>21856.260000000002</v>
      </c>
      <c r="D13" s="8">
        <f>VLOOKUP(A1,'[1]2020'!$A$1:$AH$101,19,0)</f>
        <v>33119</v>
      </c>
      <c r="E13" s="10" t="s">
        <v>27</v>
      </c>
    </row>
    <row r="14" spans="1:5" ht="15" customHeight="1">
      <c r="A14" s="3">
        <v>3</v>
      </c>
      <c r="B14" s="12" t="s">
        <v>6</v>
      </c>
      <c r="C14" s="8">
        <f>VLOOKUP(A1,'[1]2020'!$A$1:$AH$101,7,0)</f>
        <v>22456.98</v>
      </c>
      <c r="D14" s="8">
        <f>VLOOKUP(A1,'[1]2020'!$A$1:$AH$101,20,0)</f>
        <v>0</v>
      </c>
      <c r="E14" s="10"/>
    </row>
    <row r="15" spans="1:5" ht="31.5">
      <c r="A15" s="3">
        <v>4</v>
      </c>
      <c r="B15" s="12" t="s">
        <v>7</v>
      </c>
      <c r="C15" s="8">
        <f>VLOOKUP(A1,'[1]2020'!$A$1:$AH$101,8,0)</f>
        <v>24856.96</v>
      </c>
      <c r="D15" s="8">
        <f>VLOOKUP(A1,'[1]2020'!$A$1:$AH$101,21,0)</f>
        <v>1668</v>
      </c>
      <c r="E15" s="10" t="s">
        <v>28</v>
      </c>
    </row>
    <row r="16" spans="1:5" ht="31.5">
      <c r="A16" s="3">
        <v>5</v>
      </c>
      <c r="B16" s="12" t="s">
        <v>8</v>
      </c>
      <c r="C16" s="8">
        <f>VLOOKUP(A1,'[1]2020'!$A$1:$AH$101,9,0)</f>
        <v>31780.05</v>
      </c>
      <c r="D16" s="8">
        <f>VLOOKUP(A1,'[1]2020'!$A$1:$AH$101,22,0)</f>
        <v>18214</v>
      </c>
      <c r="E16" s="10" t="s">
        <v>29</v>
      </c>
    </row>
    <row r="17" spans="1:5" ht="31.5">
      <c r="A17" s="3">
        <v>6</v>
      </c>
      <c r="B17" s="12" t="s">
        <v>9</v>
      </c>
      <c r="C17" s="8">
        <f>VLOOKUP(A1,'[1]2020'!$A$1:$AH$101,10,0)</f>
        <v>21145.22</v>
      </c>
      <c r="D17" s="8">
        <f>VLOOKUP(A1,'[1]2020'!$A$1:$AH$101,23,0)</f>
        <v>289550</v>
      </c>
      <c r="E17" s="10" t="s">
        <v>30</v>
      </c>
    </row>
    <row r="18" spans="1:5" ht="31.5">
      <c r="A18" s="3">
        <v>7</v>
      </c>
      <c r="B18" s="12" t="s">
        <v>10</v>
      </c>
      <c r="C18" s="8">
        <f>VLOOKUP(A1,'[1]2020'!$A$1:$AH$101,11,0)</f>
        <v>24925.350000000002</v>
      </c>
      <c r="D18" s="8">
        <f>VLOOKUP(A1,'[1]2020'!$A$1:$AH$101,24,0)</f>
        <v>5750</v>
      </c>
      <c r="E18" s="10" t="s">
        <v>31</v>
      </c>
    </row>
    <row r="19" spans="1:5" ht="78.75">
      <c r="A19" s="3">
        <v>8</v>
      </c>
      <c r="B19" s="12" t="s">
        <v>11</v>
      </c>
      <c r="C19" s="8">
        <f>VLOOKUP(A1,'[1]2020'!$A$1:$AH$101,12,0)</f>
        <v>25589.93</v>
      </c>
      <c r="D19" s="8">
        <f>VLOOKUP(A1,'[1]2020'!$A$1:$AH$102,25,0)</f>
        <v>4234</v>
      </c>
      <c r="E19" s="10" t="s">
        <v>32</v>
      </c>
    </row>
    <row r="20" spans="1:5" ht="15.75">
      <c r="A20" s="3">
        <v>9</v>
      </c>
      <c r="B20" s="4" t="s">
        <v>12</v>
      </c>
      <c r="C20" s="8">
        <f>VLOOKUP(A1,'[1]2020'!$A$1:$AH$101,13,0)</f>
        <v>23631.33</v>
      </c>
      <c r="D20" s="8">
        <f>VLOOKUP(A1,'[1]2020'!$A$1:$AH$101,26,0)</f>
        <v>0</v>
      </c>
      <c r="E20" s="10"/>
    </row>
    <row r="21" spans="1:5" ht="63">
      <c r="A21" s="3">
        <v>10</v>
      </c>
      <c r="B21" s="12" t="s">
        <v>13</v>
      </c>
      <c r="C21" s="8">
        <f>VLOOKUP(A1,'[1]2020'!$A$1:$AH$101,14,0)</f>
        <v>37570.81</v>
      </c>
      <c r="D21" s="8">
        <f>VLOOKUP(A1,'[1]2020'!$A$1:$AH$101,27,0)</f>
        <v>42864</v>
      </c>
      <c r="E21" s="10" t="s">
        <v>33</v>
      </c>
    </row>
    <row r="22" spans="1:5" ht="14.25" customHeight="1">
      <c r="A22" s="3">
        <v>11</v>
      </c>
      <c r="B22" s="12" t="s">
        <v>14</v>
      </c>
      <c r="C22" s="8">
        <f>VLOOKUP(A1,'[1]2020'!$A$1:$AH$101,15,0)</f>
        <v>12647.800000000001</v>
      </c>
      <c r="D22" s="8">
        <f>VLOOKUP(A1,'[1]2020'!$A$1:$AH$101,28,0)</f>
        <v>0</v>
      </c>
      <c r="E22" s="10"/>
    </row>
    <row r="23" spans="1:5" ht="13.5" customHeight="1">
      <c r="A23" s="3">
        <v>12</v>
      </c>
      <c r="B23" s="12" t="s">
        <v>15</v>
      </c>
      <c r="C23" s="8">
        <f>VLOOKUP(A1,'[1]2020'!$A$1:$AH$101,16,0)</f>
        <v>33106.86</v>
      </c>
      <c r="D23" s="8">
        <f>VLOOKUP(A1,'[1]2020'!$A$1:$AH$101,29,0)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305890.54</v>
      </c>
      <c r="D24" s="9">
        <f>SUM(D12:D23)</f>
        <v>395399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806122.6699999999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2021-03-03T07:48:22Z</dcterms:modified>
  <cp:category/>
  <cp:version/>
  <cp:contentType/>
  <cp:contentStatus/>
</cp:coreProperties>
</file>